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0" i="1"/>
  <c r="B59"/>
  <c r="B56"/>
  <c r="B55"/>
  <c r="B54"/>
  <c r="B53"/>
  <c r="B50"/>
  <c r="B49"/>
  <c r="B41"/>
  <c r="B42"/>
  <c r="B43"/>
  <c r="B44"/>
  <c r="B45"/>
  <c r="B46"/>
  <c r="B47"/>
  <c r="B48"/>
  <c r="B40"/>
  <c r="A41"/>
  <c r="A42"/>
  <c r="A43"/>
  <c r="A44"/>
  <c r="A45"/>
  <c r="A46"/>
  <c r="A47"/>
  <c r="A48"/>
  <c r="A40"/>
  <c r="J34"/>
  <c r="J31"/>
  <c r="I30"/>
  <c r="I32"/>
  <c r="I33"/>
  <c r="I29"/>
  <c r="H33"/>
  <c r="H30"/>
  <c r="H32"/>
  <c r="H29"/>
  <c r="G33"/>
  <c r="G32"/>
  <c r="G30"/>
  <c r="G29"/>
  <c r="F33"/>
  <c r="F30"/>
  <c r="F32"/>
  <c r="F29"/>
  <c r="E33"/>
  <c r="E32"/>
  <c r="E30"/>
  <c r="E29"/>
  <c r="D30"/>
  <c r="D31"/>
  <c r="D32"/>
  <c r="D33"/>
  <c r="D34"/>
  <c r="D29"/>
  <c r="C34"/>
  <c r="C33"/>
  <c r="C32"/>
  <c r="C31"/>
  <c r="C30"/>
  <c r="C29"/>
  <c r="B35"/>
  <c r="B34"/>
  <c r="B33"/>
  <c r="B32"/>
  <c r="B31"/>
  <c r="B30"/>
  <c r="B29"/>
  <c r="J23"/>
  <c r="R20"/>
  <c r="R19"/>
  <c r="Q20"/>
  <c r="Q21"/>
  <c r="Q19"/>
  <c r="I21"/>
  <c r="J21"/>
  <c r="K21"/>
  <c r="L21"/>
  <c r="M21"/>
  <c r="N21"/>
  <c r="O21"/>
  <c r="P21"/>
  <c r="H21"/>
  <c r="O20"/>
  <c r="P19"/>
  <c r="P20"/>
  <c r="M20"/>
  <c r="N19"/>
  <c r="N20"/>
  <c r="O19"/>
  <c r="L20"/>
  <c r="M19"/>
  <c r="I19"/>
  <c r="I20"/>
  <c r="J19"/>
  <c r="J20"/>
  <c r="K19"/>
  <c r="K20"/>
  <c r="L19"/>
  <c r="H20"/>
  <c r="H19"/>
  <c r="J15"/>
  <c r="C25"/>
  <c r="C24"/>
  <c r="L5"/>
  <c r="L6"/>
  <c r="L7"/>
  <c r="L8"/>
  <c r="L9"/>
  <c r="L10"/>
  <c r="L11"/>
  <c r="L12"/>
  <c r="L4"/>
  <c r="K5"/>
  <c r="K6"/>
  <c r="K7"/>
  <c r="K8"/>
  <c r="K9"/>
  <c r="K10"/>
  <c r="K11"/>
  <c r="K12"/>
  <c r="K4"/>
  <c r="K13" s="1"/>
  <c r="I12"/>
  <c r="J12"/>
  <c r="I11"/>
  <c r="J11"/>
  <c r="I10"/>
  <c r="J10"/>
  <c r="I9"/>
  <c r="J9"/>
  <c r="I8"/>
  <c r="J8"/>
  <c r="I7"/>
  <c r="J7"/>
  <c r="I6"/>
  <c r="J6"/>
  <c r="I5"/>
  <c r="J5"/>
  <c r="I13"/>
  <c r="J13"/>
  <c r="H13"/>
  <c r="H12"/>
  <c r="H11"/>
  <c r="H10"/>
  <c r="H9"/>
  <c r="H8"/>
  <c r="H7"/>
  <c r="H6"/>
  <c r="H5"/>
  <c r="I4"/>
  <c r="J4"/>
  <c r="H4"/>
  <c r="F22"/>
  <c r="F5"/>
  <c r="F6"/>
  <c r="F7"/>
  <c r="F8"/>
  <c r="F9"/>
  <c r="F10"/>
  <c r="F11"/>
  <c r="F12"/>
  <c r="F13"/>
  <c r="F14"/>
  <c r="F15"/>
  <c r="F16"/>
  <c r="F17"/>
  <c r="F18"/>
  <c r="F19"/>
  <c r="F20"/>
  <c r="F21"/>
  <c r="F4"/>
  <c r="E5"/>
  <c r="E6"/>
  <c r="E7"/>
  <c r="E8"/>
  <c r="E9"/>
  <c r="E10"/>
  <c r="E11"/>
  <c r="E12"/>
  <c r="E13"/>
  <c r="E14"/>
  <c r="E15"/>
  <c r="E16"/>
  <c r="E17"/>
  <c r="E18"/>
  <c r="E19"/>
  <c r="E20"/>
  <c r="E21"/>
  <c r="E4"/>
  <c r="D22"/>
  <c r="C22"/>
  <c r="B22"/>
  <c r="E22" l="1"/>
</calcChain>
</file>

<file path=xl/sharedStrings.xml><?xml version="1.0" encoding="utf-8"?>
<sst xmlns="http://schemas.openxmlformats.org/spreadsheetml/2006/main" count="96" uniqueCount="69">
  <si>
    <t>Desing : SPD</t>
  </si>
  <si>
    <t>Main plot: 3 x 3 = 9</t>
  </si>
  <si>
    <t>Sub plots: 2</t>
  </si>
  <si>
    <t>Replications: 3</t>
  </si>
  <si>
    <t>File: Cotton yield 2004</t>
  </si>
  <si>
    <t>Treatment</t>
  </si>
  <si>
    <t>R1</t>
  </si>
  <si>
    <t>R2</t>
  </si>
  <si>
    <t>R3</t>
  </si>
  <si>
    <t>Total</t>
  </si>
  <si>
    <t>Mean</t>
  </si>
  <si>
    <t>D1F1V1</t>
  </si>
  <si>
    <t>D1F1V2</t>
  </si>
  <si>
    <t>D1F2V1</t>
  </si>
  <si>
    <t>D1F2V2</t>
  </si>
  <si>
    <t>D1F3V1</t>
  </si>
  <si>
    <t>D1F3V2</t>
  </si>
  <si>
    <t>D2F1V1</t>
  </si>
  <si>
    <t>D2F1V2</t>
  </si>
  <si>
    <t>D2F2V1</t>
  </si>
  <si>
    <t>D2F2V2</t>
  </si>
  <si>
    <t>D2F3V1</t>
  </si>
  <si>
    <t>D2F3V2</t>
  </si>
  <si>
    <t>D3F1V1</t>
  </si>
  <si>
    <t>D3F1V2</t>
  </si>
  <si>
    <t>D3F2V1</t>
  </si>
  <si>
    <t>D3F2V2</t>
  </si>
  <si>
    <t>D3F3V1</t>
  </si>
  <si>
    <t>D3F3V2</t>
  </si>
  <si>
    <t>Table: Main X Replication</t>
  </si>
  <si>
    <t>D1F1</t>
  </si>
  <si>
    <t>D1F2</t>
  </si>
  <si>
    <t>D1F3</t>
  </si>
  <si>
    <t>D2F1</t>
  </si>
  <si>
    <t>D2F2</t>
  </si>
  <si>
    <t>D2F3</t>
  </si>
  <si>
    <t>D3F1</t>
  </si>
  <si>
    <t>D3F2</t>
  </si>
  <si>
    <t>D3F3</t>
  </si>
  <si>
    <t>CF</t>
  </si>
  <si>
    <t>TSS</t>
  </si>
  <si>
    <t>Main x ReplSS</t>
  </si>
  <si>
    <t>V1</t>
  </si>
  <si>
    <t>V2</t>
  </si>
  <si>
    <t>Table: Main X Sub</t>
  </si>
  <si>
    <t>Main x Sub SS</t>
  </si>
  <si>
    <t>ANOVA</t>
  </si>
  <si>
    <t>SoV</t>
  </si>
  <si>
    <t>DF</t>
  </si>
  <si>
    <t>SS</t>
  </si>
  <si>
    <t>MSS</t>
  </si>
  <si>
    <t>F-Cal</t>
  </si>
  <si>
    <t>F-Tab 5%</t>
  </si>
  <si>
    <r>
      <t>SEm</t>
    </r>
    <r>
      <rPr>
        <sz val="11"/>
        <color theme="1"/>
        <rFont val="Calibri"/>
        <family val="2"/>
      </rPr>
      <t>±</t>
    </r>
  </si>
  <si>
    <t>CD 5%</t>
  </si>
  <si>
    <t>S/NS</t>
  </si>
  <si>
    <t>CV %</t>
  </si>
  <si>
    <t>Replication</t>
  </si>
  <si>
    <t>Main</t>
  </si>
  <si>
    <t>Error (a)</t>
  </si>
  <si>
    <t>Sub</t>
  </si>
  <si>
    <t>Main x Sub</t>
  </si>
  <si>
    <t>Error (b)</t>
  </si>
  <si>
    <t>Table : Effect of treatments on yield 2004</t>
  </si>
  <si>
    <r>
      <t>SEm</t>
    </r>
    <r>
      <rPr>
        <b/>
        <sz val="11"/>
        <color theme="1"/>
        <rFont val="Calibri"/>
        <family val="2"/>
      </rPr>
      <t>±</t>
    </r>
  </si>
  <si>
    <t>CD (p=0.05)</t>
  </si>
  <si>
    <t>Main plot</t>
  </si>
  <si>
    <t>Sub plot</t>
  </si>
  <si>
    <t>Interaction</t>
  </si>
</sst>
</file>

<file path=xl/styles.xml><?xml version="1.0" encoding="utf-8"?>
<styleSheet xmlns="http://schemas.openxmlformats.org/spreadsheetml/2006/main">
  <numFmts count="2">
    <numFmt numFmtId="164" formatCode="0.0"/>
    <numFmt numFmtId="167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Font="1"/>
    <xf numFmtId="164" fontId="1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0"/>
  <sheetViews>
    <sheetView tabSelected="1" workbookViewId="0">
      <selection activeCell="E54" sqref="E54"/>
    </sheetView>
  </sheetViews>
  <sheetFormatPr defaultRowHeight="15"/>
  <cols>
    <col min="1" max="1" width="12.28515625" customWidth="1"/>
  </cols>
  <sheetData>
    <row r="1" spans="1:12">
      <c r="A1" s="3" t="s">
        <v>0</v>
      </c>
      <c r="B1" s="3" t="s">
        <v>1</v>
      </c>
      <c r="D1" s="3" t="s">
        <v>2</v>
      </c>
      <c r="F1" s="3" t="s">
        <v>3</v>
      </c>
      <c r="H1" s="3"/>
    </row>
    <row r="2" spans="1:12">
      <c r="B2" t="s">
        <v>4</v>
      </c>
      <c r="H2" t="s">
        <v>29</v>
      </c>
    </row>
    <row r="3" spans="1:12">
      <c r="A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</row>
    <row r="4" spans="1:12">
      <c r="A4" t="s">
        <v>11</v>
      </c>
      <c r="B4">
        <v>5</v>
      </c>
      <c r="C4">
        <v>5</v>
      </c>
      <c r="D4">
        <v>5</v>
      </c>
      <c r="E4">
        <f>SUM(B4:D4)</f>
        <v>15</v>
      </c>
      <c r="F4" s="2">
        <f>AVERAGE(B4:D4)</f>
        <v>5</v>
      </c>
      <c r="G4" s="3" t="s">
        <v>30</v>
      </c>
      <c r="H4">
        <f>B4+B5</f>
        <v>7</v>
      </c>
      <c r="I4">
        <f t="shared" ref="I4:J4" si="0">C4+C5</f>
        <v>14</v>
      </c>
      <c r="J4">
        <f t="shared" si="0"/>
        <v>7</v>
      </c>
      <c r="K4">
        <f>SUM(H4:J4)</f>
        <v>28</v>
      </c>
      <c r="L4" s="1">
        <f>K4/6</f>
        <v>4.666666666666667</v>
      </c>
    </row>
    <row r="5" spans="1:12">
      <c r="A5" t="s">
        <v>12</v>
      </c>
      <c r="B5">
        <v>2</v>
      </c>
      <c r="C5">
        <v>9</v>
      </c>
      <c r="D5">
        <v>2</v>
      </c>
      <c r="E5">
        <f t="shared" ref="E5:E21" si="1">SUM(B5:D5)</f>
        <v>13</v>
      </c>
      <c r="F5" s="2">
        <f t="shared" ref="F5:F21" si="2">AVERAGE(B5:D5)</f>
        <v>4.333333333333333</v>
      </c>
      <c r="G5" s="3" t="s">
        <v>31</v>
      </c>
      <c r="H5">
        <f>B6+B7</f>
        <v>9</v>
      </c>
      <c r="I5">
        <f t="shared" ref="I5:J5" si="3">C6+C7</f>
        <v>12</v>
      </c>
      <c r="J5">
        <f t="shared" si="3"/>
        <v>9</v>
      </c>
      <c r="K5">
        <f t="shared" ref="K5:K12" si="4">SUM(H5:J5)</f>
        <v>30</v>
      </c>
      <c r="L5" s="1">
        <f t="shared" ref="L5:L12" si="5">K5/6</f>
        <v>5</v>
      </c>
    </row>
    <row r="6" spans="1:12">
      <c r="A6" t="s">
        <v>13</v>
      </c>
      <c r="B6">
        <v>3</v>
      </c>
      <c r="C6">
        <v>8</v>
      </c>
      <c r="D6">
        <v>3</v>
      </c>
      <c r="E6">
        <f t="shared" si="1"/>
        <v>14</v>
      </c>
      <c r="F6" s="2">
        <f t="shared" si="2"/>
        <v>4.666666666666667</v>
      </c>
      <c r="G6" s="3" t="s">
        <v>32</v>
      </c>
      <c r="H6">
        <f>B8+B9</f>
        <v>15</v>
      </c>
      <c r="I6">
        <f t="shared" ref="I6:J6" si="6">C8+C9</f>
        <v>9</v>
      </c>
      <c r="J6">
        <f t="shared" si="6"/>
        <v>9</v>
      </c>
      <c r="K6">
        <f t="shared" si="4"/>
        <v>33</v>
      </c>
      <c r="L6" s="1">
        <f t="shared" si="5"/>
        <v>5.5</v>
      </c>
    </row>
    <row r="7" spans="1:12">
      <c r="A7" t="s">
        <v>14</v>
      </c>
      <c r="B7">
        <v>6</v>
      </c>
      <c r="C7">
        <v>4</v>
      </c>
      <c r="D7">
        <v>6</v>
      </c>
      <c r="E7">
        <f t="shared" si="1"/>
        <v>16</v>
      </c>
      <c r="F7" s="2">
        <f t="shared" si="2"/>
        <v>5.333333333333333</v>
      </c>
      <c r="G7" s="3" t="s">
        <v>33</v>
      </c>
      <c r="H7">
        <f>B10+B11</f>
        <v>9</v>
      </c>
      <c r="I7">
        <f t="shared" ref="I7:J7" si="7">C10+C11</f>
        <v>11</v>
      </c>
      <c r="J7">
        <f t="shared" si="7"/>
        <v>11</v>
      </c>
      <c r="K7">
        <f t="shared" si="4"/>
        <v>31</v>
      </c>
      <c r="L7" s="1">
        <f t="shared" si="5"/>
        <v>5.166666666666667</v>
      </c>
    </row>
    <row r="8" spans="1:12">
      <c r="A8" t="s">
        <v>15</v>
      </c>
      <c r="B8">
        <v>8</v>
      </c>
      <c r="C8">
        <v>5</v>
      </c>
      <c r="D8">
        <v>5</v>
      </c>
      <c r="E8">
        <f t="shared" si="1"/>
        <v>18</v>
      </c>
      <c r="F8" s="2">
        <f t="shared" si="2"/>
        <v>6</v>
      </c>
      <c r="G8" s="3" t="s">
        <v>34</v>
      </c>
      <c r="H8">
        <f>B12+B13</f>
        <v>5</v>
      </c>
      <c r="I8">
        <f t="shared" ref="I8:J8" si="8">C12+C13</f>
        <v>17</v>
      </c>
      <c r="J8">
        <f t="shared" si="8"/>
        <v>13</v>
      </c>
      <c r="K8">
        <f t="shared" si="4"/>
        <v>35</v>
      </c>
      <c r="L8" s="1">
        <f t="shared" si="5"/>
        <v>5.833333333333333</v>
      </c>
    </row>
    <row r="9" spans="1:12">
      <c r="A9" t="s">
        <v>16</v>
      </c>
      <c r="B9">
        <v>7</v>
      </c>
      <c r="C9">
        <v>4</v>
      </c>
      <c r="D9">
        <v>4</v>
      </c>
      <c r="E9">
        <f t="shared" si="1"/>
        <v>15</v>
      </c>
      <c r="F9" s="2">
        <f t="shared" si="2"/>
        <v>5</v>
      </c>
      <c r="G9" s="3" t="s">
        <v>35</v>
      </c>
      <c r="H9">
        <f>B14+B15</f>
        <v>7</v>
      </c>
      <c r="I9">
        <f t="shared" ref="I9:J9" si="9">C14+C15</f>
        <v>11</v>
      </c>
      <c r="J9">
        <f t="shared" si="9"/>
        <v>8</v>
      </c>
      <c r="K9">
        <f t="shared" si="4"/>
        <v>26</v>
      </c>
      <c r="L9" s="1">
        <f t="shared" si="5"/>
        <v>4.333333333333333</v>
      </c>
    </row>
    <row r="10" spans="1:12">
      <c r="A10" t="s">
        <v>17</v>
      </c>
      <c r="B10">
        <v>4</v>
      </c>
      <c r="C10">
        <v>5</v>
      </c>
      <c r="D10">
        <v>5</v>
      </c>
      <c r="E10">
        <f t="shared" si="1"/>
        <v>14</v>
      </c>
      <c r="F10" s="2">
        <f t="shared" si="2"/>
        <v>4.666666666666667</v>
      </c>
      <c r="G10" s="3" t="s">
        <v>36</v>
      </c>
      <c r="H10">
        <f>B16+B17</f>
        <v>9</v>
      </c>
      <c r="I10">
        <f t="shared" ref="I10:J10" si="10">C16+C17</f>
        <v>15</v>
      </c>
      <c r="J10">
        <f t="shared" si="10"/>
        <v>11</v>
      </c>
      <c r="K10">
        <f t="shared" si="4"/>
        <v>35</v>
      </c>
      <c r="L10" s="1">
        <f t="shared" si="5"/>
        <v>5.833333333333333</v>
      </c>
    </row>
    <row r="11" spans="1:12">
      <c r="A11" t="s">
        <v>18</v>
      </c>
      <c r="B11">
        <v>5</v>
      </c>
      <c r="C11">
        <v>6</v>
      </c>
      <c r="D11">
        <v>6</v>
      </c>
      <c r="E11">
        <f t="shared" si="1"/>
        <v>17</v>
      </c>
      <c r="F11" s="2">
        <f t="shared" si="2"/>
        <v>5.666666666666667</v>
      </c>
      <c r="G11" s="3" t="s">
        <v>37</v>
      </c>
      <c r="H11">
        <f>B18+B19</f>
        <v>5</v>
      </c>
      <c r="I11">
        <f t="shared" ref="I11:J11" si="11">C18+C19</f>
        <v>13</v>
      </c>
      <c r="J11">
        <f t="shared" si="11"/>
        <v>7</v>
      </c>
      <c r="K11">
        <f t="shared" si="4"/>
        <v>25</v>
      </c>
      <c r="L11" s="1">
        <f t="shared" si="5"/>
        <v>4.166666666666667</v>
      </c>
    </row>
    <row r="12" spans="1:12">
      <c r="A12" t="s">
        <v>19</v>
      </c>
      <c r="B12">
        <v>2</v>
      </c>
      <c r="C12">
        <v>9</v>
      </c>
      <c r="D12">
        <v>8</v>
      </c>
      <c r="E12">
        <f t="shared" si="1"/>
        <v>19</v>
      </c>
      <c r="F12" s="2">
        <f t="shared" si="2"/>
        <v>6.333333333333333</v>
      </c>
      <c r="G12" s="3" t="s">
        <v>38</v>
      </c>
      <c r="H12">
        <f>B20+B21</f>
        <v>7</v>
      </c>
      <c r="I12">
        <f t="shared" ref="I12:J12" si="12">C20+C21</f>
        <v>7</v>
      </c>
      <c r="J12">
        <f t="shared" si="12"/>
        <v>8</v>
      </c>
      <c r="K12">
        <f t="shared" si="4"/>
        <v>22</v>
      </c>
      <c r="L12" s="1">
        <f t="shared" si="5"/>
        <v>3.6666666666666665</v>
      </c>
    </row>
    <row r="13" spans="1:12">
      <c r="A13" t="s">
        <v>20</v>
      </c>
      <c r="B13">
        <v>3</v>
      </c>
      <c r="C13">
        <v>8</v>
      </c>
      <c r="D13">
        <v>5</v>
      </c>
      <c r="E13">
        <f t="shared" si="1"/>
        <v>16</v>
      </c>
      <c r="F13" s="2">
        <f t="shared" si="2"/>
        <v>5.333333333333333</v>
      </c>
      <c r="G13" s="3" t="s">
        <v>9</v>
      </c>
      <c r="H13">
        <f>SUM(H4:H12)</f>
        <v>73</v>
      </c>
      <c r="I13">
        <f t="shared" ref="I13:K13" si="13">SUM(I4:I12)</f>
        <v>109</v>
      </c>
      <c r="J13">
        <f t="shared" si="13"/>
        <v>83</v>
      </c>
      <c r="K13">
        <f t="shared" si="13"/>
        <v>265</v>
      </c>
    </row>
    <row r="14" spans="1:12">
      <c r="A14" t="s">
        <v>21</v>
      </c>
      <c r="B14">
        <v>6</v>
      </c>
      <c r="C14">
        <v>7</v>
      </c>
      <c r="D14">
        <v>6</v>
      </c>
      <c r="E14">
        <f t="shared" si="1"/>
        <v>19</v>
      </c>
      <c r="F14" s="2">
        <f t="shared" si="2"/>
        <v>6.333333333333333</v>
      </c>
    </row>
    <row r="15" spans="1:12">
      <c r="A15" t="s">
        <v>22</v>
      </c>
      <c r="B15">
        <v>1</v>
      </c>
      <c r="C15">
        <v>4</v>
      </c>
      <c r="D15">
        <v>2</v>
      </c>
      <c r="E15">
        <f t="shared" si="1"/>
        <v>7</v>
      </c>
      <c r="F15" s="2">
        <f t="shared" si="2"/>
        <v>2.3333333333333335</v>
      </c>
      <c r="H15" t="s">
        <v>41</v>
      </c>
      <c r="J15">
        <f>SUMSQ(H4:J12)/2-C24</f>
        <v>129.03703703703695</v>
      </c>
    </row>
    <row r="16" spans="1:12">
      <c r="A16" t="s">
        <v>23</v>
      </c>
      <c r="B16">
        <v>4</v>
      </c>
      <c r="C16">
        <v>6</v>
      </c>
      <c r="D16">
        <v>6</v>
      </c>
      <c r="E16">
        <f t="shared" si="1"/>
        <v>16</v>
      </c>
      <c r="F16" s="2">
        <f t="shared" si="2"/>
        <v>5.333333333333333</v>
      </c>
    </row>
    <row r="17" spans="1:18">
      <c r="A17" t="s">
        <v>24</v>
      </c>
      <c r="B17">
        <v>5</v>
      </c>
      <c r="C17">
        <v>9</v>
      </c>
      <c r="D17">
        <v>5</v>
      </c>
      <c r="E17">
        <f t="shared" si="1"/>
        <v>19</v>
      </c>
      <c r="F17" s="2">
        <f t="shared" si="2"/>
        <v>6.333333333333333</v>
      </c>
      <c r="H17" t="s">
        <v>44</v>
      </c>
    </row>
    <row r="18" spans="1:18">
      <c r="A18" t="s">
        <v>25</v>
      </c>
      <c r="B18">
        <v>2</v>
      </c>
      <c r="C18">
        <v>8</v>
      </c>
      <c r="D18">
        <v>5</v>
      </c>
      <c r="E18">
        <f t="shared" si="1"/>
        <v>15</v>
      </c>
      <c r="F18" s="2">
        <f t="shared" si="2"/>
        <v>5</v>
      </c>
      <c r="H18" s="3" t="s">
        <v>30</v>
      </c>
      <c r="I18" s="3" t="s">
        <v>31</v>
      </c>
      <c r="J18" s="3" t="s">
        <v>32</v>
      </c>
      <c r="K18" s="3" t="s">
        <v>33</v>
      </c>
      <c r="L18" s="3" t="s">
        <v>34</v>
      </c>
      <c r="M18" s="3" t="s">
        <v>35</v>
      </c>
      <c r="N18" s="3" t="s">
        <v>36</v>
      </c>
      <c r="O18" s="3" t="s">
        <v>37</v>
      </c>
      <c r="P18" s="3" t="s">
        <v>38</v>
      </c>
      <c r="Q18" s="3" t="s">
        <v>9</v>
      </c>
      <c r="R18" s="3" t="s">
        <v>10</v>
      </c>
    </row>
    <row r="19" spans="1:18">
      <c r="A19" t="s">
        <v>26</v>
      </c>
      <c r="B19">
        <v>3</v>
      </c>
      <c r="C19">
        <v>5</v>
      </c>
      <c r="D19">
        <v>2</v>
      </c>
      <c r="E19">
        <f t="shared" si="1"/>
        <v>10</v>
      </c>
      <c r="F19" s="2">
        <f t="shared" si="2"/>
        <v>3.3333333333333335</v>
      </c>
      <c r="G19" s="3" t="s">
        <v>42</v>
      </c>
      <c r="H19">
        <f>E4</f>
        <v>15</v>
      </c>
      <c r="I19">
        <f>E6</f>
        <v>14</v>
      </c>
      <c r="J19">
        <f>E8</f>
        <v>18</v>
      </c>
      <c r="K19">
        <f>E10</f>
        <v>14</v>
      </c>
      <c r="L19">
        <f>E12</f>
        <v>19</v>
      </c>
      <c r="M19">
        <f>E14</f>
        <v>19</v>
      </c>
      <c r="N19">
        <f>E16</f>
        <v>16</v>
      </c>
      <c r="O19">
        <f>E18</f>
        <v>15</v>
      </c>
      <c r="P19">
        <f>E20</f>
        <v>13</v>
      </c>
      <c r="Q19">
        <f>SUM(H19:P19)</f>
        <v>143</v>
      </c>
      <c r="R19" s="1">
        <f>Q19/27</f>
        <v>5.2962962962962967</v>
      </c>
    </row>
    <row r="20" spans="1:18">
      <c r="A20" t="s">
        <v>27</v>
      </c>
      <c r="B20">
        <v>2</v>
      </c>
      <c r="C20">
        <v>5</v>
      </c>
      <c r="D20">
        <v>6</v>
      </c>
      <c r="E20">
        <f t="shared" si="1"/>
        <v>13</v>
      </c>
      <c r="F20" s="2">
        <f t="shared" si="2"/>
        <v>4.333333333333333</v>
      </c>
      <c r="G20" s="3" t="s">
        <v>43</v>
      </c>
      <c r="H20">
        <f>E5</f>
        <v>13</v>
      </c>
      <c r="I20">
        <f>E7</f>
        <v>16</v>
      </c>
      <c r="J20">
        <f>E9</f>
        <v>15</v>
      </c>
      <c r="K20">
        <f>E11</f>
        <v>17</v>
      </c>
      <c r="L20">
        <f>E13</f>
        <v>16</v>
      </c>
      <c r="M20">
        <f>E15</f>
        <v>7</v>
      </c>
      <c r="N20">
        <f>E17</f>
        <v>19</v>
      </c>
      <c r="O20">
        <f>E19</f>
        <v>10</v>
      </c>
      <c r="P20">
        <f>E21</f>
        <v>9</v>
      </c>
      <c r="Q20">
        <f t="shared" ref="Q20:Q21" si="14">SUM(H20:P20)</f>
        <v>122</v>
      </c>
      <c r="R20" s="1">
        <f>Q20/27</f>
        <v>4.5185185185185182</v>
      </c>
    </row>
    <row r="21" spans="1:18">
      <c r="A21" t="s">
        <v>28</v>
      </c>
      <c r="B21">
        <v>5</v>
      </c>
      <c r="C21">
        <v>2</v>
      </c>
      <c r="D21">
        <v>2</v>
      </c>
      <c r="E21">
        <f t="shared" si="1"/>
        <v>9</v>
      </c>
      <c r="F21" s="2">
        <f t="shared" si="2"/>
        <v>3</v>
      </c>
      <c r="G21" s="3" t="s">
        <v>9</v>
      </c>
      <c r="H21">
        <f>SUM(H19:H20)</f>
        <v>28</v>
      </c>
      <c r="I21">
        <f t="shared" ref="I21:P21" si="15">SUM(I19:I20)</f>
        <v>30</v>
      </c>
      <c r="J21">
        <f t="shared" si="15"/>
        <v>33</v>
      </c>
      <c r="K21">
        <f t="shared" si="15"/>
        <v>31</v>
      </c>
      <c r="L21">
        <f t="shared" si="15"/>
        <v>35</v>
      </c>
      <c r="M21">
        <f t="shared" si="15"/>
        <v>26</v>
      </c>
      <c r="N21">
        <f t="shared" si="15"/>
        <v>35</v>
      </c>
      <c r="O21">
        <f t="shared" si="15"/>
        <v>25</v>
      </c>
      <c r="P21">
        <f t="shared" si="15"/>
        <v>22</v>
      </c>
      <c r="Q21">
        <f t="shared" si="14"/>
        <v>265</v>
      </c>
    </row>
    <row r="22" spans="1:18">
      <c r="A22" s="3" t="s">
        <v>9</v>
      </c>
      <c r="B22" s="3">
        <f>SUM(B4:B21)</f>
        <v>73</v>
      </c>
      <c r="C22" s="3">
        <f>SUM(C4:C21)</f>
        <v>109</v>
      </c>
      <c r="D22" s="3">
        <f>SUM(D4:D21)</f>
        <v>83</v>
      </c>
      <c r="E22" s="3">
        <f>SUM(E4:E21)</f>
        <v>265</v>
      </c>
      <c r="F22" s="4">
        <f>AVERAGE(B4:D21)</f>
        <v>4.9074074074074074</v>
      </c>
      <c r="G22" s="3"/>
    </row>
    <row r="23" spans="1:18">
      <c r="G23" s="3"/>
      <c r="H23" t="s">
        <v>45</v>
      </c>
      <c r="J23">
        <f>SUMSQ(H19:P20)/3-C24</f>
        <v>65.87037037037021</v>
      </c>
    </row>
    <row r="24" spans="1:18">
      <c r="B24" t="s">
        <v>39</v>
      </c>
      <c r="C24">
        <f>(E22*E22)/54</f>
        <v>1300.462962962963</v>
      </c>
      <c r="G24" s="3"/>
    </row>
    <row r="25" spans="1:18">
      <c r="B25" t="s">
        <v>40</v>
      </c>
      <c r="C25">
        <f>SUMSQ(B4:D21)-C24</f>
        <v>228.53703703703695</v>
      </c>
      <c r="G25" s="3"/>
    </row>
    <row r="27" spans="1:18">
      <c r="D27" s="3" t="s">
        <v>46</v>
      </c>
    </row>
    <row r="28" spans="1:18">
      <c r="A28" t="s">
        <v>47</v>
      </c>
      <c r="B28" t="s">
        <v>48</v>
      </c>
      <c r="C28" t="s">
        <v>49</v>
      </c>
      <c r="D28" t="s">
        <v>50</v>
      </c>
      <c r="E28" t="s">
        <v>51</v>
      </c>
      <c r="F28" t="s">
        <v>52</v>
      </c>
      <c r="G28" t="s">
        <v>53</v>
      </c>
      <c r="H28" t="s">
        <v>54</v>
      </c>
      <c r="I28" t="s">
        <v>55</v>
      </c>
      <c r="J28" t="s">
        <v>56</v>
      </c>
    </row>
    <row r="29" spans="1:18">
      <c r="A29" t="s">
        <v>57</v>
      </c>
      <c r="B29">
        <f>3-1</f>
        <v>2</v>
      </c>
      <c r="C29">
        <f>SUMSQ(B22:D22)/18-C24</f>
        <v>38.37037037037021</v>
      </c>
      <c r="D29">
        <f>C29/B29</f>
        <v>19.185185185185105</v>
      </c>
      <c r="E29">
        <f>D29/D31</f>
        <v>4.8752941176470319</v>
      </c>
      <c r="F29">
        <f>FINV(0.05,B29,B31)</f>
        <v>3.6337234676434944</v>
      </c>
      <c r="G29">
        <f>SQRT(D31/18)</f>
        <v>0.46756967307231873</v>
      </c>
      <c r="H29">
        <f>G29*TINV(0.05,B31)*SQRT(2)</f>
        <v>1.4017733212294714</v>
      </c>
      <c r="I29" t="str">
        <f>IF(E29&gt;F29,"S","NS")</f>
        <v>S</v>
      </c>
    </row>
    <row r="30" spans="1:18">
      <c r="A30" t="s">
        <v>58</v>
      </c>
      <c r="B30">
        <f>9-1</f>
        <v>8</v>
      </c>
      <c r="C30">
        <f>SUMSQ(K4:K12)/6-C24</f>
        <v>27.703703703703695</v>
      </c>
      <c r="D30">
        <f t="shared" ref="D30:D34" si="16">C30/B30</f>
        <v>3.4629629629629619</v>
      </c>
      <c r="E30">
        <f>D30/D31</f>
        <v>0.87999999999999856</v>
      </c>
      <c r="F30">
        <f>FINV(0.05,B30,B31)</f>
        <v>2.5910961799713066</v>
      </c>
      <c r="G30">
        <f>SQRT(D31/6)</f>
        <v>0.80985442983962563</v>
      </c>
      <c r="H30">
        <f>G30*TINV(0.05,B31)*SQRT(2)</f>
        <v>2.4279426130640132</v>
      </c>
      <c r="I30" t="str">
        <f t="shared" ref="I30:I33" si="17">IF(E30&gt;F30,"S","NS")</f>
        <v>NS</v>
      </c>
    </row>
    <row r="31" spans="1:18">
      <c r="A31" t="s">
        <v>59</v>
      </c>
      <c r="B31">
        <f>(3-1)*(9-1)</f>
        <v>16</v>
      </c>
      <c r="C31">
        <f>J15-C29-C30</f>
        <v>62.962962962963047</v>
      </c>
      <c r="D31">
        <f t="shared" si="16"/>
        <v>3.9351851851851904</v>
      </c>
      <c r="J31">
        <f>SQRT(D31)/F22*100</f>
        <v>40.423179784204841</v>
      </c>
    </row>
    <row r="32" spans="1:18">
      <c r="A32" t="s">
        <v>60</v>
      </c>
      <c r="B32">
        <f>2-1</f>
        <v>1</v>
      </c>
      <c r="C32">
        <f>SUMSQ(Q19:Q20)/27-C24</f>
        <v>8.1666666666665151</v>
      </c>
      <c r="D32">
        <f t="shared" si="16"/>
        <v>8.1666666666665151</v>
      </c>
      <c r="E32">
        <f>D32/D34</f>
        <v>1.6094890510948581</v>
      </c>
      <c r="F32">
        <f t="shared" ref="F32" si="18">FINV(0.05,B32,B34)</f>
        <v>4.4138734049689301</v>
      </c>
      <c r="G32">
        <f>SQRT(D34/27)</f>
        <v>0.43350740410072724</v>
      </c>
      <c r="H32">
        <f t="shared" ref="H32" si="19">G32*TINV(0.05,B34)*SQRT(2)</f>
        <v>1.2880165805925519</v>
      </c>
      <c r="I32" t="str">
        <f t="shared" si="17"/>
        <v>NS</v>
      </c>
    </row>
    <row r="33" spans="1:10">
      <c r="A33" t="s">
        <v>61</v>
      </c>
      <c r="B33">
        <f>(9-1)*(2-1)</f>
        <v>8</v>
      </c>
      <c r="C33">
        <f>J23-C30-C32</f>
        <v>30</v>
      </c>
      <c r="D33">
        <f t="shared" si="16"/>
        <v>3.75</v>
      </c>
      <c r="E33">
        <f>D33/D34</f>
        <v>0.73905109489050969</v>
      </c>
      <c r="F33">
        <f>FINV(0.05,B33,B34)</f>
        <v>2.5101578954772004</v>
      </c>
      <c r="G33">
        <f>SQRT(D34/3)</f>
        <v>1.3005222123021816</v>
      </c>
      <c r="H33">
        <f>G33*TINV(0.05,B34)*SQRT(2)</f>
        <v>3.8640497417776558</v>
      </c>
      <c r="I33" t="str">
        <f t="shared" si="17"/>
        <v>NS</v>
      </c>
    </row>
    <row r="34" spans="1:10">
      <c r="A34" t="s">
        <v>62</v>
      </c>
      <c r="B34">
        <f>9*(3-1)*(2-1)</f>
        <v>18</v>
      </c>
      <c r="C34">
        <f>C25-C29-C30-C31-C32</f>
        <v>91.333333333333485</v>
      </c>
      <c r="D34">
        <f t="shared" si="16"/>
        <v>5.0740740740740824</v>
      </c>
      <c r="J34">
        <f>SQRT(D34)/F22*100</f>
        <v>45.901437583501831</v>
      </c>
    </row>
    <row r="35" spans="1:10">
      <c r="A35" t="s">
        <v>9</v>
      </c>
      <c r="B35">
        <f>SUM(B29:B34)</f>
        <v>53</v>
      </c>
    </row>
    <row r="37" spans="1:10">
      <c r="B37" t="s">
        <v>63</v>
      </c>
    </row>
    <row r="38" spans="1:10">
      <c r="A38" t="s">
        <v>5</v>
      </c>
    </row>
    <row r="39" spans="1:10">
      <c r="A39" s="3" t="s">
        <v>66</v>
      </c>
    </row>
    <row r="40" spans="1:10">
      <c r="A40" t="str">
        <f>G4</f>
        <v>D1F1</v>
      </c>
      <c r="B40" s="1">
        <f>L4</f>
        <v>4.666666666666667</v>
      </c>
    </row>
    <row r="41" spans="1:10">
      <c r="A41" t="str">
        <f>G5</f>
        <v>D1F2</v>
      </c>
      <c r="B41" s="1">
        <f t="shared" ref="B41:B48" si="20">L5</f>
        <v>5</v>
      </c>
    </row>
    <row r="42" spans="1:10">
      <c r="A42" t="str">
        <f>G6</f>
        <v>D1F3</v>
      </c>
      <c r="B42" s="1">
        <f t="shared" si="20"/>
        <v>5.5</v>
      </c>
    </row>
    <row r="43" spans="1:10">
      <c r="A43" t="str">
        <f>G7</f>
        <v>D2F1</v>
      </c>
      <c r="B43" s="1">
        <f t="shared" si="20"/>
        <v>5.166666666666667</v>
      </c>
    </row>
    <row r="44" spans="1:10">
      <c r="A44" t="str">
        <f>G8</f>
        <v>D2F2</v>
      </c>
      <c r="B44" s="1">
        <f t="shared" si="20"/>
        <v>5.833333333333333</v>
      </c>
    </row>
    <row r="45" spans="1:10">
      <c r="A45" t="str">
        <f>G9</f>
        <v>D2F3</v>
      </c>
      <c r="B45" s="1">
        <f t="shared" si="20"/>
        <v>4.333333333333333</v>
      </c>
    </row>
    <row r="46" spans="1:10">
      <c r="A46" t="str">
        <f>G10</f>
        <v>D3F1</v>
      </c>
      <c r="B46" s="1">
        <f t="shared" si="20"/>
        <v>5.833333333333333</v>
      </c>
    </row>
    <row r="47" spans="1:10">
      <c r="A47" t="str">
        <f>G11</f>
        <v>D3F2</v>
      </c>
      <c r="B47" s="1">
        <f t="shared" si="20"/>
        <v>4.166666666666667</v>
      </c>
    </row>
    <row r="48" spans="1:10">
      <c r="A48" t="str">
        <f>G12</f>
        <v>D3F3</v>
      </c>
      <c r="B48" s="1">
        <f t="shared" si="20"/>
        <v>3.6666666666666665</v>
      </c>
    </row>
    <row r="49" spans="1:2">
      <c r="A49" s="3" t="s">
        <v>64</v>
      </c>
      <c r="B49" s="6">
        <f>G30</f>
        <v>0.80985442983962563</v>
      </c>
    </row>
    <row r="50" spans="1:2">
      <c r="A50" s="3" t="s">
        <v>65</v>
      </c>
      <c r="B50" s="6" t="str">
        <f>IF(E30&gt;F30,H30,I30)</f>
        <v>NS</v>
      </c>
    </row>
    <row r="52" spans="1:2">
      <c r="A52" s="3" t="s">
        <v>67</v>
      </c>
    </row>
    <row r="53" spans="1:2">
      <c r="A53" s="5" t="s">
        <v>42</v>
      </c>
      <c r="B53" s="1">
        <f>R19</f>
        <v>5.2962962962962967</v>
      </c>
    </row>
    <row r="54" spans="1:2">
      <c r="A54" s="5" t="s">
        <v>43</v>
      </c>
      <c r="B54" s="1">
        <f>R20</f>
        <v>4.5185185185185182</v>
      </c>
    </row>
    <row r="55" spans="1:2">
      <c r="A55" s="3" t="s">
        <v>64</v>
      </c>
      <c r="B55" s="7">
        <f>G32</f>
        <v>0.43350740410072724</v>
      </c>
    </row>
    <row r="56" spans="1:2">
      <c r="A56" s="3" t="s">
        <v>65</v>
      </c>
      <c r="B56" s="7" t="str">
        <f>IF(E32&gt;F32,H32,I32)</f>
        <v>NS</v>
      </c>
    </row>
    <row r="58" spans="1:2">
      <c r="A58" t="s">
        <v>68</v>
      </c>
    </row>
    <row r="59" spans="1:2">
      <c r="A59" s="3" t="s">
        <v>64</v>
      </c>
      <c r="B59" s="8">
        <f>G33</f>
        <v>1.3005222123021816</v>
      </c>
    </row>
    <row r="60" spans="1:2">
      <c r="A60" s="3" t="s">
        <v>65</v>
      </c>
      <c r="B60" s="8" t="str">
        <f>IF(E33&gt;F33,H33,I33)</f>
        <v>NS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2011-01-18T13:57:32Z</dcterms:modified>
</cp:coreProperties>
</file>