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<sst xmlns="http://schemas.openxmlformats.org/spreadsheetml/2006/main" count="83" uniqueCount="56">
  <si>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Design : Split plot; Main plots : 4; Sub lots: 3; Replications: 3</t>
  </si>
  <si>
    <t>Treatments</t>
  </si>
  <si>
    <t>R1</t>
  </si>
  <si>
    <t>R2</t>
  </si>
  <si>
    <t>R3</t>
  </si>
  <si>
    <t>Total</t>
  </si>
  <si>
    <t>Mean</t>
  </si>
  <si>
    <t>R1V1P0</t>
  </si>
  <si>
    <t>R1V1P30</t>
  </si>
  <si>
    <t>R1V1P60</t>
  </si>
  <si>
    <t>R1V2P0</t>
  </si>
  <si>
    <t>R1V2P30</t>
  </si>
  <si>
    <t>R1V2P60</t>
  </si>
  <si>
    <t>R2V1P0</t>
  </si>
  <si>
    <t>R2V1P30</t>
  </si>
  <si>
    <t>R2V1P60</t>
  </si>
  <si>
    <t>R2V2P0</t>
  </si>
  <si>
    <t>R2V2P30</t>
  </si>
  <si>
    <t>R2V2P60</t>
  </si>
  <si>
    <t>Table: Repl x Main x Sub</t>
  </si>
  <si>
    <t>Table: Repl x Main</t>
  </si>
  <si>
    <t>R1V1</t>
  </si>
  <si>
    <t>R1V2</t>
  </si>
  <si>
    <t>R2V1</t>
  </si>
  <si>
    <t>R2V2</t>
  </si>
  <si>
    <t xml:space="preserve">Total </t>
  </si>
  <si>
    <t>Table: Main x Sub</t>
  </si>
  <si>
    <t>P0</t>
  </si>
  <si>
    <t>P30</t>
  </si>
  <si>
    <t>P60</t>
  </si>
  <si>
    <t>CF</t>
  </si>
  <si>
    <t>TSS</t>
  </si>
  <si>
    <t>ANOVA</t>
  </si>
  <si>
    <t>Source</t>
  </si>
  <si>
    <t>DF</t>
  </si>
  <si>
    <t>SS</t>
  </si>
  <si>
    <t>MSS</t>
  </si>
  <si>
    <t>Fcal</t>
  </si>
  <si>
    <t>CD</t>
  </si>
  <si>
    <t>Repl</t>
  </si>
  <si>
    <t>Main</t>
  </si>
  <si>
    <t>Error (a)</t>
  </si>
  <si>
    <t>Sub plot</t>
  </si>
  <si>
    <t>Main x Sub</t>
  </si>
  <si>
    <t>Error (b)</t>
  </si>
  <si>
    <t>Rep x Main SS</t>
  </si>
  <si>
    <t>Main x Sub SS</t>
  </si>
  <si>
    <t>S/NS</t>
  </si>
  <si>
    <t>Table : Effect of treatments on…………………………….</t>
  </si>
  <si>
    <t>Main plots</t>
  </si>
  <si>
    <t>Sub plots</t>
  </si>
  <si>
    <t>Interaction (Main x Sub plots)</t>
  </si>
  <si>
    <r>
      <t>SEm</t>
    </r>
    <r>
      <rPr>
        <sz val="11"/>
        <color indexed="8"/>
        <rFont val="Calibri"/>
        <family val="2"/>
      </rPr>
      <t>±</t>
    </r>
  </si>
  <si>
    <t>Ftab 5%</t>
  </si>
  <si>
    <t>CD (p=0.05)</t>
  </si>
  <si>
    <t>CV 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</si>
</sst>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35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167" fontId="33" fillId="0" borderId="0" xfId="0" applyNumberFormat="1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28">
      <selection activeCell="O20" sqref="O20"/>
    </sheetView>
  </sheetViews>
  <sheetFormatPr defaultColWidth="9.140625" defaultRowHeight="15"/>
  <cols>
    <col min="1" max="1" width="10.421875" style="0" customWidth="1"/>
  </cols>
  <sheetData>
    <row r="1" ht="15">
      <c r="A1" t="s">
        <v>0</v>
      </c>
    </row>
    <row r="2" spans="2:9" ht="15">
      <c r="B2" t="s">
        <v>19</v>
      </c>
      <c r="I2" t="s">
        <v>20</v>
      </c>
    </row>
    <row r="3" spans="1:13" ht="1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I3" t="s">
        <v>2</v>
      </c>
      <c r="J3" t="s">
        <v>3</v>
      </c>
      <c r="K3" t="s">
        <v>4</v>
      </c>
      <c r="L3" t="s">
        <v>5</v>
      </c>
      <c r="M3" t="s">
        <v>6</v>
      </c>
    </row>
    <row r="4" spans="1:13" ht="15">
      <c r="A4" t="s">
        <v>7</v>
      </c>
      <c r="B4">
        <v>4</v>
      </c>
      <c r="C4">
        <v>5</v>
      </c>
      <c r="D4">
        <v>8</v>
      </c>
      <c r="E4">
        <f>SUM(B4:D4)</f>
        <v>17</v>
      </c>
      <c r="F4" s="1">
        <f>AVERAGE(B4:D4)</f>
        <v>5.666666666666667</v>
      </c>
      <c r="H4" t="s">
        <v>21</v>
      </c>
      <c r="I4">
        <f>SUM(B4:B6)</f>
        <v>15</v>
      </c>
      <c r="J4">
        <f>SUM(C4:C6)</f>
        <v>14</v>
      </c>
      <c r="K4">
        <f>SUM(D4:D6)</f>
        <v>21</v>
      </c>
      <c r="L4">
        <f>SUM(I4:K4)</f>
        <v>50</v>
      </c>
      <c r="M4" s="7">
        <f>L4/9</f>
        <v>5.555555555555555</v>
      </c>
    </row>
    <row r="5" spans="1:13" ht="15">
      <c r="A5" t="s">
        <v>8</v>
      </c>
      <c r="B5">
        <v>5</v>
      </c>
      <c r="C5">
        <v>6</v>
      </c>
      <c r="D5">
        <v>5</v>
      </c>
      <c r="E5">
        <f aca="true" t="shared" si="0" ref="E5:E15">SUM(B5:D5)</f>
        <v>16</v>
      </c>
      <c r="F5" s="1">
        <f aca="true" t="shared" si="1" ref="F5:F15">AVERAGE(B5:D5)</f>
        <v>5.333333333333333</v>
      </c>
      <c r="H5" t="s">
        <v>22</v>
      </c>
      <c r="I5">
        <f>SUM(B7:B9)</f>
        <v>14</v>
      </c>
      <c r="J5">
        <f>SUM(C7:C9)</f>
        <v>23</v>
      </c>
      <c r="K5">
        <f>SUM(D7:D9)</f>
        <v>18</v>
      </c>
      <c r="L5">
        <f>SUM(I5:K5)</f>
        <v>55</v>
      </c>
      <c r="M5" s="7">
        <f>L5/9</f>
        <v>6.111111111111111</v>
      </c>
    </row>
    <row r="6" spans="1:13" ht="15">
      <c r="A6" t="s">
        <v>9</v>
      </c>
      <c r="B6">
        <v>6</v>
      </c>
      <c r="C6">
        <v>3</v>
      </c>
      <c r="D6">
        <v>8</v>
      </c>
      <c r="E6">
        <f t="shared" si="0"/>
        <v>17</v>
      </c>
      <c r="F6" s="1">
        <f t="shared" si="1"/>
        <v>5.666666666666667</v>
      </c>
      <c r="H6" t="s">
        <v>23</v>
      </c>
      <c r="I6">
        <f>SUM(B10:B12)</f>
        <v>21</v>
      </c>
      <c r="J6">
        <f>SUM(C10:C12)</f>
        <v>19</v>
      </c>
      <c r="K6">
        <f>SUM(D10:D12)</f>
        <v>15</v>
      </c>
      <c r="L6">
        <f>SUM(I6:K6)</f>
        <v>55</v>
      </c>
      <c r="M6" s="7">
        <f>L6/9</f>
        <v>6.111111111111111</v>
      </c>
    </row>
    <row r="7" spans="1:13" ht="15">
      <c r="A7" t="s">
        <v>10</v>
      </c>
      <c r="B7">
        <v>3</v>
      </c>
      <c r="C7">
        <v>6</v>
      </c>
      <c r="D7">
        <v>3</v>
      </c>
      <c r="E7">
        <f t="shared" si="0"/>
        <v>12</v>
      </c>
      <c r="F7" s="1">
        <f t="shared" si="1"/>
        <v>4</v>
      </c>
      <c r="H7" t="s">
        <v>24</v>
      </c>
      <c r="I7">
        <f>SUM(B13:B15)</f>
        <v>16</v>
      </c>
      <c r="J7">
        <f>SUM(C13:C15)</f>
        <v>13</v>
      </c>
      <c r="K7">
        <f>SUM(D13:D15)</f>
        <v>16</v>
      </c>
      <c r="L7">
        <f>SUM(I7:K7)</f>
        <v>45</v>
      </c>
      <c r="M7" s="7">
        <f>L7/9</f>
        <v>5</v>
      </c>
    </row>
    <row r="8" spans="1:12" ht="15">
      <c r="A8" t="s">
        <v>11</v>
      </c>
      <c r="B8">
        <v>6</v>
      </c>
      <c r="C8">
        <v>9</v>
      </c>
      <c r="D8">
        <v>6</v>
      </c>
      <c r="E8">
        <f t="shared" si="0"/>
        <v>21</v>
      </c>
      <c r="F8" s="1">
        <f t="shared" si="1"/>
        <v>7</v>
      </c>
      <c r="H8" t="s">
        <v>25</v>
      </c>
      <c r="I8">
        <f>SUM(I4:I7)</f>
        <v>66</v>
      </c>
      <c r="J8">
        <f>SUM(J4:J7)</f>
        <v>69</v>
      </c>
      <c r="K8">
        <f>SUM(K4:K7)</f>
        <v>70</v>
      </c>
      <c r="L8">
        <f>SUM(I8:K8)</f>
        <v>205</v>
      </c>
    </row>
    <row r="9" spans="1:10" ht="15">
      <c r="A9" t="s">
        <v>12</v>
      </c>
      <c r="B9">
        <v>5</v>
      </c>
      <c r="C9">
        <v>8</v>
      </c>
      <c r="D9">
        <v>9</v>
      </c>
      <c r="E9">
        <f t="shared" si="0"/>
        <v>22</v>
      </c>
      <c r="F9" s="1">
        <f t="shared" si="1"/>
        <v>7.333333333333333</v>
      </c>
      <c r="H9" s="5" t="s">
        <v>45</v>
      </c>
      <c r="J9" s="8">
        <f>SUMSQ(I4:K7)/3-C18</f>
        <v>38.97222222222217</v>
      </c>
    </row>
    <row r="10" spans="1:6" ht="15">
      <c r="A10" t="s">
        <v>13</v>
      </c>
      <c r="B10">
        <v>4</v>
      </c>
      <c r="C10">
        <v>7</v>
      </c>
      <c r="D10">
        <v>4</v>
      </c>
      <c r="E10">
        <f t="shared" si="0"/>
        <v>15</v>
      </c>
      <c r="F10" s="1">
        <f t="shared" si="1"/>
        <v>5</v>
      </c>
    </row>
    <row r="11" spans="1:9" ht="15">
      <c r="A11" t="s">
        <v>14</v>
      </c>
      <c r="B11">
        <v>8</v>
      </c>
      <c r="C11">
        <v>4</v>
      </c>
      <c r="D11">
        <v>7</v>
      </c>
      <c r="E11">
        <f t="shared" si="0"/>
        <v>19</v>
      </c>
      <c r="F11" s="1">
        <f t="shared" si="1"/>
        <v>6.333333333333333</v>
      </c>
      <c r="I11" t="s">
        <v>26</v>
      </c>
    </row>
    <row r="12" spans="1:12" ht="15">
      <c r="A12" t="s">
        <v>15</v>
      </c>
      <c r="B12">
        <v>9</v>
      </c>
      <c r="C12">
        <v>8</v>
      </c>
      <c r="D12">
        <v>4</v>
      </c>
      <c r="E12">
        <f t="shared" si="0"/>
        <v>21</v>
      </c>
      <c r="F12" s="1">
        <f t="shared" si="1"/>
        <v>7</v>
      </c>
      <c r="I12" t="s">
        <v>27</v>
      </c>
      <c r="J12" t="s">
        <v>28</v>
      </c>
      <c r="K12" t="s">
        <v>29</v>
      </c>
      <c r="L12" t="s">
        <v>5</v>
      </c>
    </row>
    <row r="13" spans="1:12" ht="15">
      <c r="A13" t="s">
        <v>16</v>
      </c>
      <c r="B13">
        <v>7</v>
      </c>
      <c r="C13">
        <v>6</v>
      </c>
      <c r="D13">
        <v>5</v>
      </c>
      <c r="E13">
        <f t="shared" si="0"/>
        <v>18</v>
      </c>
      <c r="F13" s="1">
        <f t="shared" si="1"/>
        <v>6</v>
      </c>
      <c r="H13" t="s">
        <v>21</v>
      </c>
      <c r="I13">
        <f>E4</f>
        <v>17</v>
      </c>
      <c r="J13">
        <f>E5</f>
        <v>16</v>
      </c>
      <c r="K13">
        <f>E6</f>
        <v>17</v>
      </c>
      <c r="L13">
        <f>SUM(I13:K13)</f>
        <v>50</v>
      </c>
    </row>
    <row r="14" spans="1:12" ht="15">
      <c r="A14" t="s">
        <v>17</v>
      </c>
      <c r="B14">
        <v>4</v>
      </c>
      <c r="C14">
        <v>5</v>
      </c>
      <c r="D14">
        <v>6</v>
      </c>
      <c r="E14">
        <f t="shared" si="0"/>
        <v>15</v>
      </c>
      <c r="F14" s="1">
        <f t="shared" si="1"/>
        <v>5</v>
      </c>
      <c r="H14" t="s">
        <v>22</v>
      </c>
      <c r="I14">
        <f>E7</f>
        <v>12</v>
      </c>
      <c r="J14">
        <f>E8</f>
        <v>21</v>
      </c>
      <c r="K14">
        <f>E9</f>
        <v>22</v>
      </c>
      <c r="L14">
        <f>SUM(I14:K14)</f>
        <v>55</v>
      </c>
    </row>
    <row r="15" spans="1:12" ht="15">
      <c r="A15" t="s">
        <v>18</v>
      </c>
      <c r="B15">
        <v>5</v>
      </c>
      <c r="C15">
        <v>2</v>
      </c>
      <c r="D15">
        <v>5</v>
      </c>
      <c r="E15">
        <f t="shared" si="0"/>
        <v>12</v>
      </c>
      <c r="F15" s="1">
        <f t="shared" si="1"/>
        <v>4</v>
      </c>
      <c r="H15" t="s">
        <v>23</v>
      </c>
      <c r="I15">
        <f>E10</f>
        <v>15</v>
      </c>
      <c r="J15">
        <f>E11</f>
        <v>19</v>
      </c>
      <c r="K15">
        <f>E12</f>
        <v>21</v>
      </c>
      <c r="L15">
        <f>SUM(I15:K15)</f>
        <v>55</v>
      </c>
    </row>
    <row r="16" spans="1:12" ht="15">
      <c r="A16" t="s">
        <v>5</v>
      </c>
      <c r="B16">
        <f>SUM(B4:B15)</f>
        <v>66</v>
      </c>
      <c r="C16">
        <f>SUM(C4:C15)</f>
        <v>69</v>
      </c>
      <c r="D16">
        <f>SUM(D4:D15)</f>
        <v>70</v>
      </c>
      <c r="E16">
        <f>SUM(E4:E15)</f>
        <v>205</v>
      </c>
      <c r="F16" s="7">
        <f>AVERAGE(B4:D15)</f>
        <v>5.694444444444445</v>
      </c>
      <c r="H16" t="s">
        <v>24</v>
      </c>
      <c r="I16">
        <f>E13</f>
        <v>18</v>
      </c>
      <c r="J16">
        <f>E14</f>
        <v>15</v>
      </c>
      <c r="K16">
        <f>E15</f>
        <v>12</v>
      </c>
      <c r="L16">
        <f>SUM(I16:K16)</f>
        <v>45</v>
      </c>
    </row>
    <row r="17" spans="8:12" ht="15">
      <c r="H17" t="s">
        <v>5</v>
      </c>
      <c r="I17">
        <f>SUM(I13:I16)</f>
        <v>62</v>
      </c>
      <c r="J17">
        <f>SUM(J13:J16)</f>
        <v>71</v>
      </c>
      <c r="K17">
        <f>SUM(K13:K16)</f>
        <v>72</v>
      </c>
      <c r="L17">
        <f>SUM(I17:K17)</f>
        <v>205</v>
      </c>
    </row>
    <row r="18" spans="2:11" ht="15">
      <c r="B18" t="s">
        <v>30</v>
      </c>
      <c r="C18" s="6">
        <f>(E16*E16)/36</f>
        <v>1167.361111111111</v>
      </c>
      <c r="H18" t="s">
        <v>6</v>
      </c>
      <c r="I18" s="7">
        <f>I17/12</f>
        <v>5.166666666666667</v>
      </c>
      <c r="J18" s="7">
        <f>J17/12</f>
        <v>5.916666666666667</v>
      </c>
      <c r="K18" s="7">
        <f>K17/12</f>
        <v>6</v>
      </c>
    </row>
    <row r="19" spans="2:10" ht="15">
      <c r="B19" t="s">
        <v>31</v>
      </c>
      <c r="C19" s="6">
        <f>SUMSQ(B4:D15)-C18</f>
        <v>121.63888888888891</v>
      </c>
      <c r="H19" s="5" t="s">
        <v>46</v>
      </c>
      <c r="J19" s="8">
        <f>SUMSQ(I13:K16)/3-C18</f>
        <v>40.30555555555566</v>
      </c>
    </row>
    <row r="22" ht="15">
      <c r="C22" t="s">
        <v>32</v>
      </c>
    </row>
    <row r="23" spans="1:10" ht="15">
      <c r="A23" t="s">
        <v>33</v>
      </c>
      <c r="B23" t="s">
        <v>34</v>
      </c>
      <c r="C23" t="s">
        <v>35</v>
      </c>
      <c r="D23" t="s">
        <v>36</v>
      </c>
      <c r="E23" t="s">
        <v>37</v>
      </c>
      <c r="F23" t="s">
        <v>53</v>
      </c>
      <c r="G23" t="s">
        <v>52</v>
      </c>
      <c r="H23" t="s">
        <v>38</v>
      </c>
      <c r="I23" t="s">
        <v>47</v>
      </c>
      <c r="J23" t="s">
        <v>55</v>
      </c>
    </row>
    <row r="24" spans="1:9" ht="15">
      <c r="A24" t="s">
        <v>39</v>
      </c>
      <c r="B24">
        <f>3-1</f>
        <v>2</v>
      </c>
      <c r="C24">
        <f>SUMSQ(B16:D16)/12-C18</f>
        <v>0.7222222222221717</v>
      </c>
      <c r="D24">
        <f>C24/B24</f>
        <v>0.36111111111108585</v>
      </c>
      <c r="E24">
        <f>D24/D26</f>
        <v>0.0707803992740423</v>
      </c>
      <c r="F24">
        <f>FINV(0.05,B24,B26)</f>
        <v>5.143252849827833</v>
      </c>
      <c r="G24">
        <f>SQRT(D26/12)</f>
        <v>0.6520385885725276</v>
      </c>
      <c r="H24">
        <f>G24*SQRT(2)*TINV(0.05,B26)</f>
        <v>2.2563507933442475</v>
      </c>
      <c r="I24" t="str">
        <f>IF(E24&gt;F24,"S","NS")</f>
        <v>NS</v>
      </c>
    </row>
    <row r="25" spans="1:9" ht="15">
      <c r="A25" t="s">
        <v>40</v>
      </c>
      <c r="B25">
        <f>4-1</f>
        <v>3</v>
      </c>
      <c r="C25">
        <f>SUMSQ(L4:L7)/9-C18</f>
        <v>7.638888888888914</v>
      </c>
      <c r="D25">
        <f>C25/B25</f>
        <v>2.5462962962963047</v>
      </c>
      <c r="E25">
        <f>D25/D26</f>
        <v>0.4990925589836681</v>
      </c>
      <c r="F25">
        <f>FINV(0.05,B25,B26)</f>
        <v>4.757062663860864</v>
      </c>
      <c r="G25">
        <f>SQRT(D26/9)</f>
        <v>0.752909309268745</v>
      </c>
      <c r="H25">
        <f>G25*SQRT(2)*TINV(0.05,B26)</f>
        <v>2.605409475847054</v>
      </c>
      <c r="I25" t="str">
        <f>IF(E25&gt;F25,"S","NS")</f>
        <v>NS</v>
      </c>
    </row>
    <row r="26" spans="1:10" ht="15">
      <c r="A26" t="s">
        <v>41</v>
      </c>
      <c r="B26">
        <f>(3-1)*(4-1)</f>
        <v>6</v>
      </c>
      <c r="C26">
        <f>J9-C24-C25</f>
        <v>30.611111111111086</v>
      </c>
      <c r="D26">
        <f>C26/B26</f>
        <v>5.101851851851848</v>
      </c>
      <c r="J26" s="1">
        <f>SQRT(D26)/F16*100</f>
        <v>39.66546604928023</v>
      </c>
    </row>
    <row r="27" spans="1:10" ht="15">
      <c r="A27" t="s">
        <v>42</v>
      </c>
      <c r="B27">
        <f>3-1</f>
        <v>2</v>
      </c>
      <c r="C27">
        <f>SUMSQ(I17:K17)/12-C18</f>
        <v>5.055555555555657</v>
      </c>
      <c r="D27">
        <f>C27/B27</f>
        <v>2.5277777777778283</v>
      </c>
      <c r="E27">
        <f>D27/D29</f>
        <v>0.8088888888889051</v>
      </c>
      <c r="F27">
        <f>FINV(0.05,B27,B29)</f>
        <v>3.6337234676434944</v>
      </c>
      <c r="G27">
        <f>SQRT(D29/12)</f>
        <v>0.5103103630798288</v>
      </c>
      <c r="H27">
        <f>G27*SQRT(2)*TINV(0.05,B29)</f>
        <v>1.5299098588064068</v>
      </c>
      <c r="I27" t="str">
        <f>IF(E27&gt;F27,"S","NS")</f>
        <v>NS</v>
      </c>
      <c r="J27" s="1"/>
    </row>
    <row r="28" spans="1:10" ht="15">
      <c r="A28" t="s">
        <v>43</v>
      </c>
      <c r="B28">
        <f>(4-1)*(3-1)</f>
        <v>6</v>
      </c>
      <c r="C28">
        <f>J19-C25-C27</f>
        <v>27.611111111111086</v>
      </c>
      <c r="D28">
        <f>C28/B28</f>
        <v>4.601851851851848</v>
      </c>
      <c r="E28">
        <f>D28/D29</f>
        <v>1.4725925925925913</v>
      </c>
      <c r="F28">
        <f>FINV(0.05,B28,B29)</f>
        <v>2.7413108284277126</v>
      </c>
      <c r="G28">
        <f>SQRT(D29/3)</f>
        <v>1.0206207261596576</v>
      </c>
      <c r="H28">
        <f>G28*SQRT(2)*TINV(0.05,B29)</f>
        <v>3.0598197176128137</v>
      </c>
      <c r="I28" t="str">
        <f>IF(E28&gt;F28,"S","NS")</f>
        <v>NS</v>
      </c>
      <c r="J28" s="1"/>
    </row>
    <row r="29" spans="1:10" ht="15">
      <c r="A29" t="s">
        <v>44</v>
      </c>
      <c r="B29">
        <f>4*(3-1)*(3-1)</f>
        <v>16</v>
      </c>
      <c r="C29">
        <f>C19-C24-C25-C26-C27-C28</f>
        <v>50</v>
      </c>
      <c r="D29">
        <f>C29/B29</f>
        <v>3.125</v>
      </c>
      <c r="J29" s="1">
        <f>SQRT(D29)/F16*100</f>
        <v>31.04371234477526</v>
      </c>
    </row>
    <row r="30" spans="1:3" ht="15">
      <c r="A30" t="s">
        <v>5</v>
      </c>
      <c r="B30">
        <f>SUM(B24:B29)</f>
        <v>35</v>
      </c>
      <c r="C30">
        <f>SUM(C24:C29)</f>
        <v>121.63888888888891</v>
      </c>
    </row>
    <row r="33" ht="15">
      <c r="A33" t="s">
        <v>48</v>
      </c>
    </row>
    <row r="35" ht="15">
      <c r="A35" t="s">
        <v>1</v>
      </c>
    </row>
    <row r="36" ht="15">
      <c r="A36" t="s">
        <v>49</v>
      </c>
    </row>
    <row r="37" spans="1:2" ht="15">
      <c r="A37" t="s">
        <v>21</v>
      </c>
      <c r="B37" s="1">
        <f>M4</f>
        <v>5.555555555555555</v>
      </c>
    </row>
    <row r="38" spans="1:2" ht="15">
      <c r="A38" t="s">
        <v>22</v>
      </c>
      <c r="B38" s="1">
        <f>M5</f>
        <v>6.111111111111111</v>
      </c>
    </row>
    <row r="39" spans="1:2" ht="15">
      <c r="A39" t="s">
        <v>23</v>
      </c>
      <c r="B39" s="1">
        <f>M6</f>
        <v>6.111111111111111</v>
      </c>
    </row>
    <row r="40" spans="1:2" ht="15">
      <c r="A40" t="s">
        <v>24</v>
      </c>
      <c r="B40" s="1">
        <f>M7</f>
        <v>5</v>
      </c>
    </row>
    <row r="41" spans="1:2" ht="15">
      <c r="A41" t="s">
        <v>52</v>
      </c>
      <c r="B41" s="2">
        <f>G25</f>
        <v>0.752909309268745</v>
      </c>
    </row>
    <row r="42" spans="1:2" ht="15">
      <c r="A42" t="s">
        <v>54</v>
      </c>
      <c r="B42" s="2" t="str">
        <f>IF(E25&gt;F25,H25,I25)</f>
        <v>NS</v>
      </c>
    </row>
    <row r="44" ht="15">
      <c r="A44" t="s">
        <v>50</v>
      </c>
    </row>
    <row r="45" spans="1:2" ht="15">
      <c r="A45" t="s">
        <v>27</v>
      </c>
      <c r="B45" s="1">
        <f>I18</f>
        <v>5.166666666666667</v>
      </c>
    </row>
    <row r="46" spans="1:2" ht="15">
      <c r="A46" t="s">
        <v>28</v>
      </c>
      <c r="B46" s="1">
        <f>J18</f>
        <v>5.916666666666667</v>
      </c>
    </row>
    <row r="47" spans="1:2" ht="15">
      <c r="A47" t="s">
        <v>29</v>
      </c>
      <c r="B47" s="1">
        <f>K18</f>
        <v>6</v>
      </c>
    </row>
    <row r="48" spans="1:2" ht="15">
      <c r="A48" t="s">
        <v>52</v>
      </c>
      <c r="B48" s="3">
        <f>G27</f>
        <v>0.5103103630798288</v>
      </c>
    </row>
    <row r="49" spans="1:2" ht="15">
      <c r="A49" t="s">
        <v>54</v>
      </c>
      <c r="B49" s="4" t="str">
        <f>IF(E27&gt;F27,H27,I27)</f>
        <v>NS</v>
      </c>
    </row>
    <row r="51" ht="15">
      <c r="A51" t="s">
        <v>51</v>
      </c>
    </row>
    <row r="52" spans="1:2" ht="15">
      <c r="A52" t="s">
        <v>52</v>
      </c>
      <c r="B52" s="3">
        <f>G28</f>
        <v>1.0206207261596576</v>
      </c>
    </row>
    <row r="53" spans="1:2" ht="15">
      <c r="A53" t="s">
        <v>54</v>
      </c>
      <c r="B53" s="4" t="str">
        <f>IF(E28&gt;F28,H28,I28)</f>
        <v>NS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2011-04-02T09:24:17Z</dcterms:created>
  <dcterms:modified xsi:type="dcterms:W3CDTF">2011-04-02T10:19:43Z</dcterms:modified>
  <cp:category/>
  <cp:version/>
  <cp:contentType/>
  <cp:contentStatus/>
</cp:coreProperties>
</file>